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caldiabogota-my.sharepoint.com/personal/svmunoz_alcaldiabogota_gov_co/Documents/Escritorio/SECRETARÍA GENERAL/PROCESOS/2024/PROCESOS DE CONTRATACIÓN/ADQUISICIÓN DE EQUIPOS/"/>
    </mc:Choice>
  </mc:AlternateContent>
  <xr:revisionPtr revIDLastSave="5" documentId="8_{1709DD95-A57E-4561-A706-2C612F27EF18}" xr6:coauthVersionLast="47" xr6:coauthVersionMax="47" xr10:uidLastSave="{F2C7B798-8790-4475-BD3A-65B0035EF1F2}"/>
  <bookViews>
    <workbookView xWindow="-120" yWindow="-120" windowWidth="29040" windowHeight="15720" xr2:uid="{6952F862-E27A-4744-875C-88EC033D28BE}"/>
  </bookViews>
  <sheets>
    <sheet name="Hoja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0" i="1" l="1"/>
  <c r="AP20" i="1" s="1"/>
  <c r="AQ20" i="1" s="1"/>
  <c r="AR20" i="1" s="1"/>
  <c r="AT20" i="1" s="1"/>
  <c r="AN16" i="1"/>
  <c r="AP16" i="1" s="1"/>
  <c r="AQ16" i="1" s="1"/>
  <c r="AN15" i="1"/>
  <c r="AP15" i="1" s="1"/>
  <c r="AQ15" i="1" s="1"/>
  <c r="AN14" i="1"/>
  <c r="AP14" i="1" s="1"/>
  <c r="AN13" i="1"/>
  <c r="AP13" i="1" s="1"/>
  <c r="AN7" i="1"/>
  <c r="AP7" i="1" s="1"/>
  <c r="AN3" i="1"/>
  <c r="AP3" i="1" s="1"/>
  <c r="AN4" i="1"/>
  <c r="AP4" i="1" s="1"/>
  <c r="AN5" i="1"/>
  <c r="AP5" i="1" s="1"/>
  <c r="AQ5" i="1" s="1"/>
  <c r="AN12" i="1"/>
  <c r="AP12" i="1" s="1"/>
  <c r="AV3" i="1" s="1"/>
  <c r="AW3" i="1" s="1"/>
  <c r="AN2" i="1"/>
  <c r="AP2" i="1" s="1"/>
  <c r="AV2" i="1" l="1"/>
  <c r="AW2" i="1" s="1"/>
  <c r="AV4" i="1"/>
  <c r="AW4" i="1" s="1"/>
  <c r="AW5" i="1" s="1"/>
  <c r="AQ14" i="1"/>
  <c r="AR14" i="1" s="1"/>
  <c r="AT14" i="1" s="1"/>
  <c r="AQ13" i="1"/>
  <c r="AR13" i="1" s="1"/>
  <c r="AT13" i="1" s="1"/>
  <c r="AR16" i="1"/>
  <c r="AT16" i="1" s="1"/>
  <c r="AR15" i="1"/>
  <c r="AT15" i="1" s="1"/>
  <c r="AQ4" i="1"/>
  <c r="AR4" i="1" s="1"/>
  <c r="AT4" i="1" s="1"/>
  <c r="AR5" i="1"/>
  <c r="AT5" i="1" s="1"/>
  <c r="AQ3" i="1"/>
  <c r="AR3" i="1" s="1"/>
  <c r="AT3" i="1" s="1"/>
  <c r="AQ7" i="1"/>
  <c r="AR7" i="1" s="1"/>
  <c r="AT7" i="1" s="1"/>
  <c r="AQ12" i="1"/>
  <c r="AR12" i="1" s="1"/>
  <c r="AT12" i="1" s="1"/>
  <c r="AQ2" i="1"/>
  <c r="AR2" i="1" s="1"/>
  <c r="AW6" i="1" l="1"/>
  <c r="AT23" i="1" s="1"/>
  <c r="AT2" i="1"/>
  <c r="AT8" i="1" s="1"/>
  <c r="AT17" i="1"/>
  <c r="AT22" i="1" l="1"/>
  <c r="AT24" i="1"/>
  <c r="AV23" i="1" s="1"/>
</calcChain>
</file>

<file path=xl/sharedStrings.xml><?xml version="1.0" encoding="utf-8"?>
<sst xmlns="http://schemas.openxmlformats.org/spreadsheetml/2006/main" count="275" uniqueCount="97">
  <si>
    <t>ETP / COMPONENTE / SERVICIO</t>
  </si>
  <si>
    <t>UMBRAL DE RENDIMIENTO PCMARK 10</t>
  </si>
  <si>
    <t>PROCESAMIENTO</t>
  </si>
  <si>
    <t>GESTION CON PROCESAMIENTO</t>
  </si>
  <si>
    <t>TIPO DISCO</t>
  </si>
  <si>
    <t>CAPACIDAD</t>
  </si>
  <si>
    <t>MEMORIA</t>
  </si>
  <si>
    <t>ZONA</t>
  </si>
  <si>
    <t>MONEDA</t>
  </si>
  <si>
    <t>5. COMSISTELCO SAS</t>
  </si>
  <si>
    <t>6. UNIPLES SAS</t>
  </si>
  <si>
    <t>7. P&amp;P SYSTEMS COLOMBIA SAS</t>
  </si>
  <si>
    <t>8. GRUPO EMPRESARIAL CREAR DE COLOMIBA SAS</t>
  </si>
  <si>
    <t>11. NEX COMPUTER SAS</t>
  </si>
  <si>
    <t>19. REDCOMPUTO LTDA</t>
  </si>
  <si>
    <t>20. RICOH COLOMBIA SA</t>
  </si>
  <si>
    <t>22. SUMIMAS SAS</t>
  </si>
  <si>
    <t>23. NUEVA ERA SOLUCIONES SAS</t>
  </si>
  <si>
    <t>26. SISTETRONICS SAS</t>
  </si>
  <si>
    <t>28. KEY MARKET SAS  EN REORGANIZACION</t>
  </si>
  <si>
    <t>42. VENEPLAST LTDA</t>
  </si>
  <si>
    <t>43. COLSOF SAS</t>
  </si>
  <si>
    <t>49. PORTATIL SAS</t>
  </si>
  <si>
    <t>60. C&amp;S TECNOLOGIA SA</t>
  </si>
  <si>
    <t>64. XOREX DE COLOMBIA SAS</t>
  </si>
  <si>
    <t>68. TECNOPHONE COLOMBIA SAS</t>
  </si>
  <si>
    <t>75. UT SC AM CCE 2021</t>
  </si>
  <si>
    <t>76. COMPUTEL SYSTEM SAS</t>
  </si>
  <si>
    <t>78. HARDWARE ASESORIAS SOFTWARE LTDA</t>
  </si>
  <si>
    <t>79. PEAR SOLUTIONS SAS</t>
  </si>
  <si>
    <t>88. LINALCA INFORMATICA SA</t>
  </si>
  <si>
    <t>90. GREEN SERVICES AND SOLUTIONS SAS</t>
  </si>
  <si>
    <t>94. VASQUEZ CARO Y CIA SAS</t>
  </si>
  <si>
    <t>99. ALLBREAKER SAS</t>
  </si>
  <si>
    <t>ETP-CCD-1</t>
  </si>
  <si>
    <t>AVANZADA</t>
  </si>
  <si>
    <t>NA</t>
  </si>
  <si>
    <t>SSD</t>
  </si>
  <si>
    <t>500 GB PCIe</t>
  </si>
  <si>
    <t>16 GB</t>
  </si>
  <si>
    <t>Zona 1</t>
  </si>
  <si>
    <t>Dólar</t>
  </si>
  <si>
    <t>LOTE 1 EQUIPOS DE ESCRITORIO SSF</t>
  </si>
  <si>
    <t>PROMEDIO USD</t>
  </si>
  <si>
    <t>TRM 15/05/2024</t>
  </si>
  <si>
    <t>VALOR UNITARIO EN PESOS</t>
  </si>
  <si>
    <t>IVA</t>
  </si>
  <si>
    <t>VALOR TOTAL UNITARIO</t>
  </si>
  <si>
    <t>CANTIDAD</t>
  </si>
  <si>
    <t>VALOR TOTAL</t>
  </si>
  <si>
    <t>CORES</t>
  </si>
  <si>
    <t>DESCRIPCION FÍSICA DEL PORTATIL</t>
  </si>
  <si>
    <t>TIPO</t>
  </si>
  <si>
    <t>ETP-PT-25</t>
  </si>
  <si>
    <t xml:space="preserve">Portátil 15 pulgadas PESO MAXIMO 2,2KG </t>
  </si>
  <si>
    <t>INTERMEDIO</t>
  </si>
  <si>
    <t>SDD</t>
  </si>
  <si>
    <t>512 GB PCIe</t>
  </si>
  <si>
    <t>TOTAL PRESUPUESTO</t>
  </si>
  <si>
    <t>ESTAMPILLAS DISTRITALES 3,6%</t>
  </si>
  <si>
    <t>Todas las zonas</t>
  </si>
  <si>
    <t>Certificación Epeat Gold</t>
  </si>
  <si>
    <t>Energy Star 8.x o superior - CPU y Monitor (N/A cuando el Sistema Operativo es Linux) o China Certificate for Energy Conservation Product o Ecodesign and Energy Labelling</t>
  </si>
  <si>
    <t>Sistema Operativo Windows 11 Pro</t>
  </si>
  <si>
    <t>N/A</t>
  </si>
  <si>
    <t>COMPONENTE-CCD-56</t>
  </si>
  <si>
    <t>Cambio a Monitor de 23.8”</t>
  </si>
  <si>
    <t>COMPONENTE-CCD-59</t>
  </si>
  <si>
    <t>COMPONENTE-CCD-62</t>
  </si>
  <si>
    <t>COMPONENTE-CCD-63</t>
  </si>
  <si>
    <t>Certificados en el Estándar Militar MIL-STD 810G  o MIL-STD 810H</t>
  </si>
  <si>
    <t>COMPONENTE-CCD-78</t>
  </si>
  <si>
    <t>COMPONENTE-PT-72</t>
  </si>
  <si>
    <t>COMPONENTE-PT-75</t>
  </si>
  <si>
    <t>Energy Star 8.x o superior - (N/A cuando el Sistema Operativo es Linux) o China Certificate for Energy Conservation Product o Ecodesign and Energy Labelling</t>
  </si>
  <si>
    <t>COMPONENTE-PT-76</t>
  </si>
  <si>
    <t xml:space="preserve">Certificado en el Estándar Militar MIL-STD 810H </t>
  </si>
  <si>
    <t>COMPONENTE-PT-92</t>
  </si>
  <si>
    <t>TOTAL LOTE 6</t>
  </si>
  <si>
    <t>ACCESORIO</t>
  </si>
  <si>
    <t>CARACTERISTICA 1</t>
  </si>
  <si>
    <t>13. DIPARCO SAS</t>
  </si>
  <si>
    <t>24. DISCOMPUCOL SAS</t>
  </si>
  <si>
    <t>30. MICRONET SAS</t>
  </si>
  <si>
    <t>50. DOCTOR PC MAYORISTA SAS</t>
  </si>
  <si>
    <t>53. PC MAC SA</t>
  </si>
  <si>
    <t>61. SELCOMP INGENIERIA SAS</t>
  </si>
  <si>
    <t>81. COMERCIALIZADORA SERLE.COM SAS</t>
  </si>
  <si>
    <t>102. ADVANCED TECHNOLOGIES AND SOLUTIONS GROUP SAS</t>
  </si>
  <si>
    <t>ACCESORIO-39</t>
  </si>
  <si>
    <t>Monitores</t>
  </si>
  <si>
    <t>Monitor de 27” 4K</t>
  </si>
  <si>
    <t>ACCSESORIOS</t>
  </si>
  <si>
    <t>TOTAL LOTE 1</t>
  </si>
  <si>
    <t>TOTAL PRESUPUESTO OFICIAL ESTIMADO</t>
  </si>
  <si>
    <t>APROBADO PAA</t>
  </si>
  <si>
    <t>LOTE 6 PORTATILES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</si>
</sst>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.0_-;\-&quot;$&quot;\ * #,##0.0_-;_-&quot;$&quot;\ * &quot;-&quot;??_-;_-@_-"/>
    <numFmt numFmtId="165" formatCode="_-&quot;$&quot;\ * #,##0.0_-;\-&quot;$&quot;\ * #,##0.0_-;_-&quot;$&quot;\ * &quot;-&quot;?_-;_-@_-"/>
    <numFmt numFmtId="166" formatCode="_-&quot;$&quot;\ * #,##0.00_-;\-&quot;$&quot;\ * #,##0.00_-;_-&quot;$&quot;\ * &quot;-&quot;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rgb="FFFFFFFF"/>
      <name val="Arial Narrow"/>
      <family val="2"/>
    </font>
    <font>
      <sz val="10"/>
      <color theme="1"/>
      <name val="Arial Narrow"/>
      <family val="2"/>
    </font>
    <font>
      <sz val="10"/>
      <color theme="1" tint="0.34998626667073579"/>
      <name val="Arial Narrow"/>
      <family val="2"/>
    </font>
    <font>
      <sz val="10"/>
      <color rgb="FF595959"/>
      <name val="Arial Narrow"/>
      <family val="2"/>
    </font>
    <font>
      <sz val="10"/>
      <color theme="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rgb="FF000000"/>
      <name val="Arial Narrow"/>
      <family val="2"/>
    </font>
    <font>
      <sz val="8"/>
      <color theme="1" tint="0.3499862666707357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6" fontId="7" fillId="0" borderId="1" xfId="0" applyNumberFormat="1" applyFont="1" applyBorder="1" applyAlignment="1">
      <alignment horizontal="center" vertical="center"/>
    </xf>
    <xf numFmtId="6" fontId="5" fillId="0" borderId="1" xfId="0" applyNumberFormat="1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6" fontId="7" fillId="0" borderId="0" xfId="0" applyNumberFormat="1" applyFont="1" applyAlignment="1">
      <alignment horizontal="center" vertical="center"/>
    </xf>
    <xf numFmtId="44" fontId="2" fillId="4" borderId="1" xfId="0" applyNumberFormat="1" applyFont="1" applyFill="1" applyBorder="1" applyAlignment="1">
      <alignment horizontal="center" vertical="center"/>
    </xf>
    <xf numFmtId="0" fontId="5" fillId="0" borderId="0" xfId="0" applyFont="1"/>
    <xf numFmtId="44" fontId="5" fillId="0" borderId="1" xfId="1" applyFont="1" applyBorder="1" applyAlignment="1">
      <alignment horizontal="center"/>
    </xf>
    <xf numFmtId="44" fontId="5" fillId="0" borderId="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6" fontId="9" fillId="0" borderId="1" xfId="0" applyNumberFormat="1" applyFont="1" applyBorder="1"/>
    <xf numFmtId="44" fontId="9" fillId="0" borderId="1" xfId="1" applyFont="1" applyBorder="1"/>
    <xf numFmtId="4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9" fillId="4" borderId="1" xfId="0" applyNumberFormat="1" applyFont="1" applyFill="1" applyBorder="1"/>
    <xf numFmtId="0" fontId="4" fillId="3" borderId="1" xfId="0" applyFont="1" applyFill="1" applyBorder="1" applyAlignment="1">
      <alignment horizontal="justify" vertical="center" wrapText="1"/>
    </xf>
    <xf numFmtId="0" fontId="2" fillId="0" borderId="0" xfId="0" applyFont="1"/>
    <xf numFmtId="6" fontId="5" fillId="0" borderId="1" xfId="0" applyNumberFormat="1" applyFont="1" applyBorder="1"/>
    <xf numFmtId="0" fontId="5" fillId="0" borderId="1" xfId="0" applyFont="1" applyBorder="1"/>
    <xf numFmtId="8" fontId="11" fillId="0" borderId="0" xfId="0" applyNumberFormat="1" applyFont="1" applyAlignment="1">
      <alignment horizontal="justify" vertical="center" readingOrder="1"/>
    </xf>
    <xf numFmtId="8" fontId="5" fillId="0" borderId="0" xfId="0" applyNumberFormat="1" applyFont="1"/>
    <xf numFmtId="44" fontId="5" fillId="0" borderId="0" xfId="0" applyNumberFormat="1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3" fontId="5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6" fontId="5" fillId="0" borderId="4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6" fontId="2" fillId="4" borderId="3" xfId="0" applyNumberFormat="1" applyFont="1" applyFill="1" applyBorder="1" applyAlignment="1">
      <alignment horizontal="center" vertical="center"/>
    </xf>
    <xf numFmtId="6" fontId="2" fillId="4" borderId="4" xfId="0" applyNumberFormat="1" applyFont="1" applyFill="1" applyBorder="1" applyAlignment="1">
      <alignment horizontal="center" vertical="center"/>
    </xf>
    <xf numFmtId="6" fontId="2" fillId="4" borderId="5" xfId="0" applyNumberFormat="1" applyFont="1" applyFill="1" applyBorder="1" applyAlignment="1">
      <alignment horizontal="center" vertical="center"/>
    </xf>
    <xf numFmtId="6" fontId="10" fillId="4" borderId="3" xfId="0" applyNumberFormat="1" applyFont="1" applyFill="1" applyBorder="1" applyAlignment="1">
      <alignment horizontal="center" vertical="center"/>
    </xf>
    <xf numFmtId="6" fontId="10" fillId="4" borderId="4" xfId="0" applyNumberFormat="1" applyFont="1" applyFill="1" applyBorder="1" applyAlignment="1">
      <alignment horizontal="center" vertical="center"/>
    </xf>
    <xf numFmtId="6" fontId="10" fillId="4" borderId="5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0</xdr:colOff>
      <xdr:row>18</xdr:row>
      <xdr:rowOff>326444</xdr:rowOff>
    </xdr:from>
    <xdr:ext cx="75726" cy="172227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43EDFD1-841E-468F-BBF9-46614D4E1E0C}"/>
            </a:ext>
          </a:extLst>
        </xdr:cNvPr>
        <xdr:cNvSpPr txBox="1"/>
      </xdr:nvSpPr>
      <xdr:spPr>
        <a:xfrm>
          <a:off x="45539025" y="326444"/>
          <a:ext cx="75726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CO" sz="1100" b="1" i="1">
              <a:solidFill>
                <a:schemeClr val="bg1"/>
              </a:solidFill>
            </a:rPr>
            <a:t>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E7BB9-EC5A-43F8-B2CC-4B3518B41BDC}">
  <dimension ref="A1:AW28"/>
  <sheetViews>
    <sheetView showGridLines="0" tabSelected="1" topLeftCell="AE11" workbookViewId="0">
      <selection activeCell="AT28" sqref="AT28"/>
    </sheetView>
  </sheetViews>
  <sheetFormatPr baseColWidth="10" defaultRowHeight="12.75" x14ac:dyDescent="0.2"/>
  <cols>
    <col min="1" max="1" width="15" style="19" customWidth="1"/>
    <col min="2" max="2" width="17.7109375" style="19" customWidth="1"/>
    <col min="3" max="3" width="23.28515625" style="19" customWidth="1"/>
    <col min="4" max="4" width="12.85546875" style="19" customWidth="1"/>
    <col min="5" max="5" width="11.42578125" style="19"/>
    <col min="6" max="6" width="13" style="19" customWidth="1"/>
    <col min="7" max="31" width="11.42578125" style="19"/>
    <col min="32" max="32" width="13.7109375" style="19" customWidth="1"/>
    <col min="33" max="37" width="11.42578125" style="19"/>
    <col min="38" max="38" width="12.42578125" style="19" bestFit="1" customWidth="1"/>
    <col min="39" max="39" width="14" style="19" customWidth="1"/>
    <col min="40" max="40" width="13.28515625" style="19" bestFit="1" customWidth="1"/>
    <col min="41" max="41" width="12.7109375" style="19" customWidth="1"/>
    <col min="42" max="42" width="15.42578125" style="19" customWidth="1"/>
    <col min="43" max="43" width="13.42578125" style="19" customWidth="1"/>
    <col min="44" max="44" width="16.5703125" style="19" customWidth="1"/>
    <col min="45" max="45" width="11.42578125" style="19"/>
    <col min="46" max="46" width="18.140625" style="19" customWidth="1"/>
    <col min="47" max="47" width="11.42578125" style="19"/>
    <col min="48" max="48" width="22.7109375" style="19" customWidth="1"/>
    <col min="49" max="49" width="14.140625" style="19" bestFit="1" customWidth="1"/>
    <col min="50" max="16384" width="11.42578125" style="19"/>
  </cols>
  <sheetData>
    <row r="1" spans="1:49" s="3" customFormat="1" ht="63.75" x14ac:dyDescent="0.25">
      <c r="A1" s="46" t="s">
        <v>42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44"/>
      <c r="AK1" s="45"/>
      <c r="AN1" s="4" t="s">
        <v>43</v>
      </c>
      <c r="AO1" s="5" t="s">
        <v>44</v>
      </c>
      <c r="AP1" s="5" t="s">
        <v>45</v>
      </c>
      <c r="AQ1" s="4" t="s">
        <v>46</v>
      </c>
      <c r="AR1" s="5" t="s">
        <v>47</v>
      </c>
      <c r="AS1" s="4" t="s">
        <v>48</v>
      </c>
      <c r="AT1" s="5" t="s">
        <v>49</v>
      </c>
    </row>
    <row r="2" spans="1:49" s="3" customFormat="1" ht="19.5" customHeight="1" x14ac:dyDescent="0.25">
      <c r="A2" s="46"/>
      <c r="B2" s="39" t="s">
        <v>34</v>
      </c>
      <c r="C2" s="39">
        <v>6200</v>
      </c>
      <c r="D2" s="39" t="s">
        <v>35</v>
      </c>
      <c r="E2" s="39" t="s">
        <v>36</v>
      </c>
      <c r="F2" s="39" t="s">
        <v>37</v>
      </c>
      <c r="G2" s="39" t="s">
        <v>38</v>
      </c>
      <c r="H2" s="39" t="s">
        <v>39</v>
      </c>
      <c r="I2" s="39" t="s">
        <v>40</v>
      </c>
      <c r="J2" s="39" t="s">
        <v>41</v>
      </c>
      <c r="K2" s="6">
        <v>1331</v>
      </c>
      <c r="L2" s="6">
        <v>1161</v>
      </c>
      <c r="M2" s="6">
        <v>1069</v>
      </c>
      <c r="N2" s="6">
        <v>928</v>
      </c>
      <c r="O2" s="6">
        <v>1184</v>
      </c>
      <c r="P2" s="6">
        <v>1162</v>
      </c>
      <c r="Q2" s="6">
        <v>886</v>
      </c>
      <c r="R2" s="6">
        <v>1342</v>
      </c>
      <c r="S2" s="6">
        <v>1117</v>
      </c>
      <c r="T2" s="6">
        <v>1052</v>
      </c>
      <c r="U2" s="6">
        <v>1293</v>
      </c>
      <c r="V2" s="6">
        <v>1366</v>
      </c>
      <c r="W2" s="6">
        <v>1076</v>
      </c>
      <c r="X2" s="6">
        <v>1351</v>
      </c>
      <c r="Y2" s="6">
        <v>947</v>
      </c>
      <c r="Z2" s="6">
        <v>1268</v>
      </c>
      <c r="AA2" s="6">
        <v>1175</v>
      </c>
      <c r="AB2" s="6">
        <v>1140</v>
      </c>
      <c r="AC2" s="6">
        <v>1320</v>
      </c>
      <c r="AD2" s="6">
        <v>1204</v>
      </c>
      <c r="AE2" s="6">
        <v>1118</v>
      </c>
      <c r="AF2" s="6">
        <v>1140</v>
      </c>
      <c r="AG2" s="6">
        <v>1180</v>
      </c>
      <c r="AH2" s="6">
        <v>1185</v>
      </c>
      <c r="AI2" s="6">
        <v>1238</v>
      </c>
      <c r="AJ2" s="44"/>
      <c r="AK2" s="45"/>
      <c r="AN2" s="7">
        <f t="shared" ref="AN2:AN5" si="0">AVERAGE(K2:AI2)</f>
        <v>1169.32</v>
      </c>
      <c r="AO2" s="8">
        <v>3861.82</v>
      </c>
      <c r="AP2" s="9">
        <f>AN2*AO2</f>
        <v>4515703.3624</v>
      </c>
      <c r="AQ2" s="10">
        <f t="shared" ref="AQ2:AQ7" si="1">AP2*0.19</f>
        <v>857983.63885600003</v>
      </c>
      <c r="AR2" s="11">
        <f>AP2+AQ2</f>
        <v>5373687.0012560003</v>
      </c>
      <c r="AS2" s="12">
        <v>82</v>
      </c>
      <c r="AT2" s="13">
        <f t="shared" ref="AT2:AT7" si="2">AS2*AR2</f>
        <v>440642334.102992</v>
      </c>
      <c r="AV2" s="42">
        <f>AP2+AP3+AP4+AP5+AP6+AP7</f>
        <v>5677467.5457333336</v>
      </c>
      <c r="AW2" s="42">
        <f>AV2*AS2</f>
        <v>465552338.75013334</v>
      </c>
    </row>
    <row r="3" spans="1:49" s="3" customFormat="1" ht="19.5" customHeight="1" x14ac:dyDescent="0.2">
      <c r="A3" s="46"/>
      <c r="B3" s="39" t="s">
        <v>65</v>
      </c>
      <c r="C3" s="39" t="s">
        <v>66</v>
      </c>
      <c r="D3" s="39" t="s">
        <v>36</v>
      </c>
      <c r="E3" s="39" t="s">
        <v>36</v>
      </c>
      <c r="F3" s="39" t="s">
        <v>36</v>
      </c>
      <c r="G3" s="39" t="s">
        <v>36</v>
      </c>
      <c r="H3" s="39" t="s">
        <v>36</v>
      </c>
      <c r="I3" s="39" t="s">
        <v>60</v>
      </c>
      <c r="J3" s="39" t="s">
        <v>41</v>
      </c>
      <c r="K3" s="6">
        <v>38</v>
      </c>
      <c r="L3" s="6">
        <v>17</v>
      </c>
      <c r="M3" s="6">
        <v>28</v>
      </c>
      <c r="N3" s="6">
        <v>34</v>
      </c>
      <c r="O3" s="6">
        <v>27</v>
      </c>
      <c r="P3" s="6">
        <v>19</v>
      </c>
      <c r="Q3" s="6">
        <v>32</v>
      </c>
      <c r="R3" s="6">
        <v>36</v>
      </c>
      <c r="S3" s="6">
        <v>42</v>
      </c>
      <c r="T3" s="6">
        <v>16</v>
      </c>
      <c r="U3" s="6">
        <v>28</v>
      </c>
      <c r="V3" s="6">
        <v>37</v>
      </c>
      <c r="W3" s="6">
        <v>27</v>
      </c>
      <c r="X3" s="6">
        <v>37</v>
      </c>
      <c r="Y3" s="6">
        <v>35</v>
      </c>
      <c r="Z3" s="6">
        <v>28</v>
      </c>
      <c r="AA3" s="6">
        <v>30</v>
      </c>
      <c r="AB3" s="6">
        <v>21</v>
      </c>
      <c r="AC3" s="6">
        <v>31</v>
      </c>
      <c r="AD3" s="6">
        <v>66</v>
      </c>
      <c r="AE3" s="6">
        <v>39</v>
      </c>
      <c r="AF3" s="6">
        <v>26</v>
      </c>
      <c r="AG3" s="6">
        <v>16</v>
      </c>
      <c r="AH3" s="6">
        <v>168</v>
      </c>
      <c r="AI3" s="6">
        <v>47</v>
      </c>
      <c r="AN3" s="7">
        <f t="shared" si="0"/>
        <v>37</v>
      </c>
      <c r="AO3" s="8">
        <v>3861.82</v>
      </c>
      <c r="AP3" s="9">
        <f t="shared" ref="AP3:AP7" si="3">AN3*AO3</f>
        <v>142887.34</v>
      </c>
      <c r="AQ3" s="10">
        <f t="shared" si="1"/>
        <v>27148.5946</v>
      </c>
      <c r="AR3" s="11">
        <f t="shared" ref="AR3:AR7" si="4">AP3+AQ3</f>
        <v>170035.93460000001</v>
      </c>
      <c r="AS3" s="12">
        <v>82</v>
      </c>
      <c r="AT3" s="13">
        <f t="shared" si="2"/>
        <v>13942946.6372</v>
      </c>
      <c r="AV3" s="38">
        <f>AP12+AP13+AP14+AP15+AP16</f>
        <v>4791508.6055384614</v>
      </c>
      <c r="AW3" s="38">
        <f>AV3*AS12</f>
        <v>62289611.871999994</v>
      </c>
    </row>
    <row r="4" spans="1:49" s="3" customFormat="1" ht="19.5" customHeight="1" x14ac:dyDescent="0.2">
      <c r="A4" s="46"/>
      <c r="B4" s="39" t="s">
        <v>67</v>
      </c>
      <c r="C4" s="39" t="s">
        <v>61</v>
      </c>
      <c r="D4" s="39" t="s">
        <v>36</v>
      </c>
      <c r="E4" s="39" t="s">
        <v>36</v>
      </c>
      <c r="F4" s="39" t="s">
        <v>36</v>
      </c>
      <c r="G4" s="39" t="s">
        <v>36</v>
      </c>
      <c r="H4" s="39" t="s">
        <v>36</v>
      </c>
      <c r="I4" s="39" t="s">
        <v>60</v>
      </c>
      <c r="J4" s="39" t="s">
        <v>41</v>
      </c>
      <c r="K4" s="6">
        <v>1</v>
      </c>
      <c r="L4" s="6">
        <v>1</v>
      </c>
      <c r="M4" s="6">
        <v>1</v>
      </c>
      <c r="N4" s="6">
        <v>25</v>
      </c>
      <c r="O4" s="6">
        <v>1</v>
      </c>
      <c r="P4" s="6">
        <v>1</v>
      </c>
      <c r="Q4" s="6">
        <v>24</v>
      </c>
      <c r="R4" s="6">
        <v>27</v>
      </c>
      <c r="S4" s="6">
        <v>31</v>
      </c>
      <c r="T4" s="6">
        <v>1</v>
      </c>
      <c r="U4" s="6">
        <v>1</v>
      </c>
      <c r="V4" s="6">
        <v>27</v>
      </c>
      <c r="W4" s="6">
        <v>1</v>
      </c>
      <c r="X4" s="6">
        <v>27</v>
      </c>
      <c r="Y4" s="6">
        <v>26</v>
      </c>
      <c r="Z4" s="6">
        <v>14</v>
      </c>
      <c r="AA4" s="6">
        <v>1</v>
      </c>
      <c r="AB4" s="6">
        <v>5</v>
      </c>
      <c r="AC4" s="6">
        <v>1</v>
      </c>
      <c r="AD4" s="6">
        <v>22</v>
      </c>
      <c r="AE4" s="6">
        <v>30</v>
      </c>
      <c r="AF4" s="6">
        <v>10</v>
      </c>
      <c r="AG4" s="6">
        <v>1</v>
      </c>
      <c r="AH4" s="6">
        <v>3</v>
      </c>
      <c r="AI4" s="6">
        <v>35</v>
      </c>
      <c r="AN4" s="7">
        <f t="shared" si="0"/>
        <v>12.68</v>
      </c>
      <c r="AO4" s="8">
        <v>3861.82</v>
      </c>
      <c r="AP4" s="9">
        <f t="shared" si="3"/>
        <v>48967.8776</v>
      </c>
      <c r="AQ4" s="10">
        <f t="shared" si="1"/>
        <v>9303.8967439999997</v>
      </c>
      <c r="AR4" s="11">
        <f t="shared" si="4"/>
        <v>58271.774343999998</v>
      </c>
      <c r="AS4" s="12">
        <v>82</v>
      </c>
      <c r="AT4" s="13">
        <f t="shared" si="2"/>
        <v>4778285.496208</v>
      </c>
      <c r="AV4" s="38">
        <f>AP20*AS20</f>
        <v>37410503.563636363</v>
      </c>
      <c r="AW4" s="38">
        <f>AV4</f>
        <v>37410503.563636363</v>
      </c>
    </row>
    <row r="5" spans="1:49" s="3" customFormat="1" ht="24.75" customHeight="1" x14ac:dyDescent="0.2">
      <c r="A5" s="46"/>
      <c r="B5" s="39" t="s">
        <v>68</v>
      </c>
      <c r="C5" s="39" t="s">
        <v>62</v>
      </c>
      <c r="D5" s="39" t="s">
        <v>36</v>
      </c>
      <c r="E5" s="39" t="s">
        <v>36</v>
      </c>
      <c r="F5" s="39" t="s">
        <v>36</v>
      </c>
      <c r="G5" s="39" t="s">
        <v>36</v>
      </c>
      <c r="H5" s="39" t="s">
        <v>36</v>
      </c>
      <c r="I5" s="39" t="s">
        <v>60</v>
      </c>
      <c r="J5" s="39" t="s">
        <v>41</v>
      </c>
      <c r="K5" s="6">
        <v>1</v>
      </c>
      <c r="L5" s="6">
        <v>1</v>
      </c>
      <c r="M5" s="6">
        <v>1</v>
      </c>
      <c r="N5" s="6">
        <v>2</v>
      </c>
      <c r="O5" s="6">
        <v>1</v>
      </c>
      <c r="P5" s="6">
        <v>1</v>
      </c>
      <c r="Q5" s="6">
        <v>3</v>
      </c>
      <c r="R5" s="6">
        <v>5</v>
      </c>
      <c r="S5" s="6">
        <v>1</v>
      </c>
      <c r="T5" s="6">
        <v>1</v>
      </c>
      <c r="U5" s="6">
        <v>1</v>
      </c>
      <c r="V5" s="6">
        <v>2</v>
      </c>
      <c r="W5" s="6">
        <v>1</v>
      </c>
      <c r="X5" s="6">
        <v>1</v>
      </c>
      <c r="Y5" s="6">
        <v>1</v>
      </c>
      <c r="Z5" s="6">
        <v>1</v>
      </c>
      <c r="AA5" s="6">
        <v>1</v>
      </c>
      <c r="AB5" s="6">
        <v>5</v>
      </c>
      <c r="AC5" s="6">
        <v>1</v>
      </c>
      <c r="AD5" s="6">
        <v>11</v>
      </c>
      <c r="AE5" s="6">
        <v>28</v>
      </c>
      <c r="AF5" s="6">
        <v>1</v>
      </c>
      <c r="AG5" s="6">
        <v>1</v>
      </c>
      <c r="AH5" s="6">
        <v>3</v>
      </c>
      <c r="AI5" s="6">
        <v>8</v>
      </c>
      <c r="AN5" s="7">
        <f t="shared" si="0"/>
        <v>3.32</v>
      </c>
      <c r="AO5" s="8">
        <v>3861.82</v>
      </c>
      <c r="AP5" s="9">
        <f t="shared" si="3"/>
        <v>12821.242399999999</v>
      </c>
      <c r="AQ5" s="10">
        <f t="shared" si="1"/>
        <v>2436.0360559999999</v>
      </c>
      <c r="AR5" s="11">
        <f t="shared" si="4"/>
        <v>15257.278456</v>
      </c>
      <c r="AS5" s="12">
        <v>82</v>
      </c>
      <c r="AT5" s="13">
        <f t="shared" si="2"/>
        <v>1251096.8333920001</v>
      </c>
      <c r="AV5" s="19"/>
      <c r="AW5" s="43">
        <f>SUM(AW2:AW4)</f>
        <v>565252454.18576968</v>
      </c>
    </row>
    <row r="6" spans="1:49" s="3" customFormat="1" ht="24" customHeight="1" x14ac:dyDescent="0.2">
      <c r="A6" s="46"/>
      <c r="B6" s="39" t="s">
        <v>69</v>
      </c>
      <c r="C6" s="39" t="s">
        <v>70</v>
      </c>
      <c r="D6" s="39" t="s">
        <v>36</v>
      </c>
      <c r="E6" s="39" t="s">
        <v>36</v>
      </c>
      <c r="F6" s="39" t="s">
        <v>36</v>
      </c>
      <c r="G6" s="39" t="s">
        <v>36</v>
      </c>
      <c r="H6" s="39" t="s">
        <v>36</v>
      </c>
      <c r="I6" s="39" t="s">
        <v>60</v>
      </c>
      <c r="J6" s="39" t="s">
        <v>41</v>
      </c>
      <c r="K6" s="6">
        <v>1</v>
      </c>
      <c r="L6" s="6">
        <v>1</v>
      </c>
      <c r="M6" s="6">
        <v>1</v>
      </c>
      <c r="N6" s="6">
        <v>2</v>
      </c>
      <c r="O6" s="6">
        <v>1</v>
      </c>
      <c r="P6" s="6">
        <v>1</v>
      </c>
      <c r="Q6" s="6">
        <v>3</v>
      </c>
      <c r="R6" s="6">
        <v>5</v>
      </c>
      <c r="S6" s="6">
        <v>1</v>
      </c>
      <c r="T6" s="6">
        <v>1</v>
      </c>
      <c r="U6" s="6">
        <v>1</v>
      </c>
      <c r="V6" s="6">
        <v>2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5</v>
      </c>
      <c r="AC6" s="6">
        <v>1</v>
      </c>
      <c r="AD6" s="6">
        <v>33</v>
      </c>
      <c r="AE6" s="6">
        <v>28</v>
      </c>
      <c r="AF6" s="6">
        <v>1</v>
      </c>
      <c r="AG6" s="6">
        <v>1</v>
      </c>
      <c r="AH6" s="6">
        <v>13114</v>
      </c>
      <c r="AI6" s="6">
        <v>8</v>
      </c>
      <c r="AN6" s="7"/>
      <c r="AO6" s="8"/>
      <c r="AP6" s="9"/>
      <c r="AQ6" s="10"/>
      <c r="AR6" s="11"/>
      <c r="AS6" s="12"/>
      <c r="AT6" s="13"/>
      <c r="AV6" s="19"/>
      <c r="AW6" s="43">
        <f>AW5*3.6%</f>
        <v>20349088.350687712</v>
      </c>
    </row>
    <row r="7" spans="1:49" s="3" customFormat="1" ht="19.5" customHeight="1" x14ac:dyDescent="0.25">
      <c r="A7" s="46"/>
      <c r="B7" s="39" t="s">
        <v>71</v>
      </c>
      <c r="C7" s="39" t="s">
        <v>63</v>
      </c>
      <c r="D7" s="39" t="s">
        <v>36</v>
      </c>
      <c r="E7" s="39" t="s">
        <v>36</v>
      </c>
      <c r="F7" s="39" t="s">
        <v>36</v>
      </c>
      <c r="G7" s="39" t="s">
        <v>36</v>
      </c>
      <c r="H7" s="39" t="s">
        <v>36</v>
      </c>
      <c r="I7" s="39" t="s">
        <v>60</v>
      </c>
      <c r="J7" s="39" t="s">
        <v>41</v>
      </c>
      <c r="K7" s="14" t="s">
        <v>64</v>
      </c>
      <c r="L7" s="6">
        <v>284</v>
      </c>
      <c r="M7" s="6">
        <v>164</v>
      </c>
      <c r="N7" s="14" t="s">
        <v>64</v>
      </c>
      <c r="O7" s="14" t="s">
        <v>64</v>
      </c>
      <c r="P7" s="6">
        <v>248</v>
      </c>
      <c r="Q7" s="14" t="s">
        <v>64</v>
      </c>
      <c r="R7" s="14" t="s">
        <v>64</v>
      </c>
      <c r="S7" s="6">
        <v>217</v>
      </c>
      <c r="T7" s="6">
        <v>294</v>
      </c>
      <c r="U7" s="6">
        <v>372</v>
      </c>
      <c r="V7" s="6">
        <v>306</v>
      </c>
      <c r="W7" s="6">
        <v>208</v>
      </c>
      <c r="X7" s="6">
        <v>246</v>
      </c>
      <c r="Y7" s="14" t="s">
        <v>64</v>
      </c>
      <c r="Z7" s="14" t="s">
        <v>64</v>
      </c>
      <c r="AA7" s="14" t="s">
        <v>64</v>
      </c>
      <c r="AB7" s="14" t="s">
        <v>64</v>
      </c>
      <c r="AC7" s="14" t="s">
        <v>64</v>
      </c>
      <c r="AD7" s="6">
        <v>205</v>
      </c>
      <c r="AE7" s="6">
        <v>186</v>
      </c>
      <c r="AF7" s="14" t="s">
        <v>64</v>
      </c>
      <c r="AG7" s="6">
        <v>244</v>
      </c>
      <c r="AH7" s="14" t="s">
        <v>64</v>
      </c>
      <c r="AI7" s="14" t="s">
        <v>64</v>
      </c>
      <c r="AN7" s="7">
        <f>AVERAGE(K7:AI7)</f>
        <v>247.83333333333334</v>
      </c>
      <c r="AO7" s="8">
        <v>3861.82</v>
      </c>
      <c r="AP7" s="9">
        <f t="shared" si="3"/>
        <v>957087.72333333339</v>
      </c>
      <c r="AQ7" s="10">
        <f t="shared" si="1"/>
        <v>181846.66743333335</v>
      </c>
      <c r="AR7" s="11">
        <f t="shared" si="4"/>
        <v>1138934.3907666667</v>
      </c>
      <c r="AS7" s="12">
        <v>82</v>
      </c>
      <c r="AT7" s="13">
        <f t="shared" si="2"/>
        <v>93392620.042866677</v>
      </c>
    </row>
    <row r="8" spans="1:49" s="3" customFormat="1" ht="19.5" customHeight="1" x14ac:dyDescent="0.25">
      <c r="A8" s="15"/>
      <c r="B8" s="16"/>
      <c r="C8" s="16"/>
      <c r="D8" s="16"/>
      <c r="E8" s="16"/>
      <c r="F8" s="16"/>
      <c r="G8" s="16"/>
      <c r="H8" s="16"/>
      <c r="I8" s="16"/>
      <c r="J8" s="16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N8" s="52" t="s">
        <v>93</v>
      </c>
      <c r="AO8" s="53"/>
      <c r="AP8" s="53"/>
      <c r="AQ8" s="53"/>
      <c r="AR8" s="53"/>
      <c r="AS8" s="54"/>
      <c r="AT8" s="18">
        <f>SUM(AT2:AT7)</f>
        <v>554007283.11265874</v>
      </c>
    </row>
    <row r="11" spans="1:49" s="23" customFormat="1" ht="63.75" x14ac:dyDescent="0.2">
      <c r="A11" s="46" t="s">
        <v>96</v>
      </c>
      <c r="B11" s="1" t="s">
        <v>0</v>
      </c>
      <c r="C11" s="1" t="s">
        <v>51</v>
      </c>
      <c r="D11" s="1" t="s">
        <v>1</v>
      </c>
      <c r="E11" s="22" t="s">
        <v>50</v>
      </c>
      <c r="F11" s="22" t="s">
        <v>2</v>
      </c>
      <c r="G11" s="22" t="s">
        <v>4</v>
      </c>
      <c r="H11" s="22" t="s">
        <v>5</v>
      </c>
      <c r="I11" s="22" t="s">
        <v>52</v>
      </c>
      <c r="J11" s="22" t="s">
        <v>5</v>
      </c>
      <c r="K11" s="22" t="s">
        <v>7</v>
      </c>
      <c r="L11" s="22" t="s">
        <v>8</v>
      </c>
      <c r="M11" s="2" t="s">
        <v>9</v>
      </c>
      <c r="N11" s="2" t="s">
        <v>10</v>
      </c>
      <c r="O11" s="2" t="s">
        <v>11</v>
      </c>
      <c r="P11" s="2" t="s">
        <v>12</v>
      </c>
      <c r="Q11" s="2" t="s">
        <v>13</v>
      </c>
      <c r="R11" s="2" t="s">
        <v>14</v>
      </c>
      <c r="S11" s="2" t="s">
        <v>15</v>
      </c>
      <c r="T11" s="2" t="s">
        <v>16</v>
      </c>
      <c r="U11" s="2" t="s">
        <v>17</v>
      </c>
      <c r="V11" s="2" t="s">
        <v>18</v>
      </c>
      <c r="W11" s="2" t="s">
        <v>19</v>
      </c>
      <c r="X11" s="2" t="s">
        <v>20</v>
      </c>
      <c r="Y11" s="2" t="s">
        <v>21</v>
      </c>
      <c r="Z11" s="2" t="s">
        <v>22</v>
      </c>
      <c r="AA11" s="2" t="s">
        <v>23</v>
      </c>
      <c r="AB11" s="2" t="s">
        <v>24</v>
      </c>
      <c r="AC11" s="2" t="s">
        <v>25</v>
      </c>
      <c r="AD11" s="2" t="s">
        <v>26</v>
      </c>
      <c r="AE11" s="2" t="s">
        <v>27</v>
      </c>
      <c r="AF11" s="2" t="s">
        <v>28</v>
      </c>
      <c r="AG11" s="2" t="s">
        <v>29</v>
      </c>
      <c r="AH11" s="2" t="s">
        <v>30</v>
      </c>
      <c r="AI11" s="2" t="s">
        <v>31</v>
      </c>
      <c r="AJ11" s="2" t="s">
        <v>32</v>
      </c>
      <c r="AK11" s="2" t="s">
        <v>33</v>
      </c>
      <c r="AN11" s="4" t="s">
        <v>43</v>
      </c>
      <c r="AO11" s="5" t="s">
        <v>44</v>
      </c>
      <c r="AP11" s="5" t="s">
        <v>45</v>
      </c>
      <c r="AQ11" s="4" t="s">
        <v>46</v>
      </c>
      <c r="AR11" s="5" t="s">
        <v>47</v>
      </c>
      <c r="AS11" s="4" t="s">
        <v>48</v>
      </c>
      <c r="AT11" s="5" t="s">
        <v>49</v>
      </c>
    </row>
    <row r="12" spans="1:49" s="24" customFormat="1" ht="25.5" x14ac:dyDescent="0.2">
      <c r="A12" s="46"/>
      <c r="B12" s="40" t="s">
        <v>53</v>
      </c>
      <c r="C12" s="39" t="s">
        <v>54</v>
      </c>
      <c r="D12" s="40">
        <v>5300</v>
      </c>
      <c r="E12" s="40" t="s">
        <v>36</v>
      </c>
      <c r="F12" s="40" t="s">
        <v>55</v>
      </c>
      <c r="G12" s="40" t="s">
        <v>56</v>
      </c>
      <c r="H12" s="40" t="s">
        <v>57</v>
      </c>
      <c r="I12" s="40" t="s">
        <v>36</v>
      </c>
      <c r="J12" s="40" t="s">
        <v>39</v>
      </c>
      <c r="K12" s="40" t="s">
        <v>40</v>
      </c>
      <c r="L12" s="40" t="s">
        <v>41</v>
      </c>
      <c r="M12" s="6">
        <v>1190</v>
      </c>
      <c r="N12" s="6">
        <v>961</v>
      </c>
      <c r="O12" s="6">
        <v>884</v>
      </c>
      <c r="P12" s="6">
        <v>831</v>
      </c>
      <c r="Q12" s="6">
        <v>929</v>
      </c>
      <c r="R12" s="6">
        <v>978</v>
      </c>
      <c r="S12" s="6">
        <v>865</v>
      </c>
      <c r="T12" s="6">
        <v>1034</v>
      </c>
      <c r="U12" s="6">
        <v>1026</v>
      </c>
      <c r="V12" s="6">
        <v>770</v>
      </c>
      <c r="W12" s="6">
        <v>987</v>
      </c>
      <c r="X12" s="6">
        <v>1043</v>
      </c>
      <c r="Y12" s="6">
        <v>895</v>
      </c>
      <c r="Z12" s="6">
        <v>1044</v>
      </c>
      <c r="AA12" s="6">
        <v>848</v>
      </c>
      <c r="AB12" s="6">
        <v>1045</v>
      </c>
      <c r="AC12" s="6">
        <v>1046</v>
      </c>
      <c r="AD12" s="6">
        <v>1020</v>
      </c>
      <c r="AE12" s="6">
        <v>1017</v>
      </c>
      <c r="AF12" s="6">
        <v>987</v>
      </c>
      <c r="AG12" s="6">
        <v>1002</v>
      </c>
      <c r="AH12" s="6">
        <v>944</v>
      </c>
      <c r="AI12" s="6">
        <v>994</v>
      </c>
      <c r="AJ12" s="6">
        <v>982</v>
      </c>
      <c r="AK12" s="6">
        <v>1107</v>
      </c>
      <c r="AN12" s="25">
        <f>AVERAGE(M12:AK12)</f>
        <v>977.16</v>
      </c>
      <c r="AO12" s="20">
        <v>3861.82</v>
      </c>
      <c r="AP12" s="26">
        <f>AO12*AN12</f>
        <v>3773616.0312000001</v>
      </c>
      <c r="AQ12" s="27">
        <f>AP12*0.19</f>
        <v>716987.04592800001</v>
      </c>
      <c r="AR12" s="27">
        <f>AP12+AQ12</f>
        <v>4490603.0771280006</v>
      </c>
      <c r="AS12" s="28">
        <v>13</v>
      </c>
      <c r="AT12" s="27">
        <f>AR12*AS12</f>
        <v>58377840.002664007</v>
      </c>
    </row>
    <row r="13" spans="1:49" s="24" customFormat="1" x14ac:dyDescent="0.2">
      <c r="A13" s="46"/>
      <c r="B13" s="40" t="s">
        <v>72</v>
      </c>
      <c r="C13" s="39" t="s">
        <v>61</v>
      </c>
      <c r="D13" s="40" t="s">
        <v>36</v>
      </c>
      <c r="E13" s="40" t="s">
        <v>36</v>
      </c>
      <c r="F13" s="40" t="s">
        <v>36</v>
      </c>
      <c r="G13" s="40" t="s">
        <v>36</v>
      </c>
      <c r="H13" s="40" t="s">
        <v>36</v>
      </c>
      <c r="I13" s="40" t="s">
        <v>36</v>
      </c>
      <c r="J13" s="40" t="s">
        <v>36</v>
      </c>
      <c r="K13" s="40" t="s">
        <v>60</v>
      </c>
      <c r="L13" s="40" t="s">
        <v>41</v>
      </c>
      <c r="M13" s="6">
        <v>1</v>
      </c>
      <c r="N13" s="6">
        <v>1</v>
      </c>
      <c r="O13" s="6">
        <v>1</v>
      </c>
      <c r="P13" s="6">
        <v>2</v>
      </c>
      <c r="Q13" s="6">
        <v>162</v>
      </c>
      <c r="R13" s="6">
        <v>1</v>
      </c>
      <c r="S13" s="6">
        <v>34</v>
      </c>
      <c r="T13" s="6">
        <v>35</v>
      </c>
      <c r="U13" s="6">
        <v>1</v>
      </c>
      <c r="V13" s="6">
        <v>1</v>
      </c>
      <c r="W13" s="6">
        <v>1</v>
      </c>
      <c r="X13" s="6">
        <v>2</v>
      </c>
      <c r="Y13" s="6">
        <v>1</v>
      </c>
      <c r="Z13" s="6">
        <v>1</v>
      </c>
      <c r="AA13" s="6">
        <v>33</v>
      </c>
      <c r="AB13" s="6">
        <v>36</v>
      </c>
      <c r="AC13" s="6">
        <v>1</v>
      </c>
      <c r="AD13" s="6">
        <v>5</v>
      </c>
      <c r="AE13" s="6">
        <v>1</v>
      </c>
      <c r="AF13" s="6">
        <v>17</v>
      </c>
      <c r="AG13" s="6">
        <v>28</v>
      </c>
      <c r="AH13" s="6">
        <v>1</v>
      </c>
      <c r="AI13" s="6">
        <v>1</v>
      </c>
      <c r="AJ13" s="6">
        <v>5</v>
      </c>
      <c r="AK13" s="6">
        <v>8</v>
      </c>
      <c r="AN13" s="25">
        <f>AVERAGE(M13:AK13)</f>
        <v>15.2</v>
      </c>
      <c r="AO13" s="20">
        <v>3861.82</v>
      </c>
      <c r="AP13" s="26">
        <f t="shared" ref="AP13:AP16" si="5">AO13*AN13</f>
        <v>58699.663999999997</v>
      </c>
      <c r="AQ13" s="27">
        <f t="shared" ref="AQ13:AQ16" si="6">AP13*0.19</f>
        <v>11152.936159999999</v>
      </c>
      <c r="AR13" s="27">
        <f t="shared" ref="AR13:AR16" si="7">AP13+AQ13</f>
        <v>69852.600160000002</v>
      </c>
      <c r="AS13" s="28">
        <v>13</v>
      </c>
      <c r="AT13" s="27">
        <f t="shared" ref="AT13:AT16" si="8">AR13*AS13</f>
        <v>908083.80208000005</v>
      </c>
    </row>
    <row r="14" spans="1:49" s="24" customFormat="1" ht="63.75" x14ac:dyDescent="0.2">
      <c r="A14" s="46"/>
      <c r="B14" s="40" t="s">
        <v>73</v>
      </c>
      <c r="C14" s="39" t="s">
        <v>74</v>
      </c>
      <c r="D14" s="40" t="s">
        <v>36</v>
      </c>
      <c r="E14" s="40" t="s">
        <v>36</v>
      </c>
      <c r="F14" s="40" t="s">
        <v>36</v>
      </c>
      <c r="G14" s="40" t="s">
        <v>36</v>
      </c>
      <c r="H14" s="40" t="s">
        <v>36</v>
      </c>
      <c r="I14" s="40" t="s">
        <v>36</v>
      </c>
      <c r="J14" s="40" t="s">
        <v>36</v>
      </c>
      <c r="K14" s="40" t="s">
        <v>60</v>
      </c>
      <c r="L14" s="40" t="s">
        <v>41</v>
      </c>
      <c r="M14" s="6">
        <v>1</v>
      </c>
      <c r="N14" s="6">
        <v>1</v>
      </c>
      <c r="O14" s="6">
        <v>1</v>
      </c>
      <c r="P14" s="6">
        <v>2</v>
      </c>
      <c r="Q14" s="6">
        <v>1</v>
      </c>
      <c r="R14" s="6">
        <v>1</v>
      </c>
      <c r="S14" s="6">
        <v>3</v>
      </c>
      <c r="T14" s="6">
        <v>5</v>
      </c>
      <c r="U14" s="6">
        <v>1</v>
      </c>
      <c r="V14" s="6">
        <v>1</v>
      </c>
      <c r="W14" s="6">
        <v>1</v>
      </c>
      <c r="X14" s="6">
        <v>2</v>
      </c>
      <c r="Y14" s="6">
        <v>1</v>
      </c>
      <c r="Z14" s="6">
        <v>1</v>
      </c>
      <c r="AA14" s="6">
        <v>1</v>
      </c>
      <c r="AB14" s="6">
        <v>1</v>
      </c>
      <c r="AC14" s="6">
        <v>1</v>
      </c>
      <c r="AD14" s="6">
        <v>5</v>
      </c>
      <c r="AE14" s="6">
        <v>1</v>
      </c>
      <c r="AF14" s="6">
        <v>5</v>
      </c>
      <c r="AG14" s="6">
        <v>28</v>
      </c>
      <c r="AH14" s="6">
        <v>1</v>
      </c>
      <c r="AI14" s="6">
        <v>1</v>
      </c>
      <c r="AJ14" s="6">
        <v>5</v>
      </c>
      <c r="AK14" s="6">
        <v>8</v>
      </c>
      <c r="AN14" s="25">
        <f>AVERAGE(M14:AK14)</f>
        <v>3.16</v>
      </c>
      <c r="AO14" s="20">
        <v>3861.82</v>
      </c>
      <c r="AP14" s="26">
        <f t="shared" si="5"/>
        <v>12203.351200000001</v>
      </c>
      <c r="AQ14" s="27">
        <f t="shared" si="6"/>
        <v>2318.6367280000004</v>
      </c>
      <c r="AR14" s="27">
        <f t="shared" si="7"/>
        <v>14521.987928000002</v>
      </c>
      <c r="AS14" s="28">
        <v>13</v>
      </c>
      <c r="AT14" s="27">
        <f t="shared" si="8"/>
        <v>188785.84306400002</v>
      </c>
    </row>
    <row r="15" spans="1:49" s="24" customFormat="1" ht="25.5" x14ac:dyDescent="0.2">
      <c r="A15" s="46"/>
      <c r="B15" s="40" t="s">
        <v>75</v>
      </c>
      <c r="C15" s="39" t="s">
        <v>76</v>
      </c>
      <c r="D15" s="40" t="s">
        <v>36</v>
      </c>
      <c r="E15" s="40" t="s">
        <v>36</v>
      </c>
      <c r="F15" s="40" t="s">
        <v>36</v>
      </c>
      <c r="G15" s="40" t="s">
        <v>36</v>
      </c>
      <c r="H15" s="40" t="s">
        <v>36</v>
      </c>
      <c r="I15" s="40" t="s">
        <v>36</v>
      </c>
      <c r="J15" s="40" t="s">
        <v>36</v>
      </c>
      <c r="K15" s="40" t="s">
        <v>60</v>
      </c>
      <c r="L15" s="40" t="s">
        <v>41</v>
      </c>
      <c r="M15" s="6">
        <v>1</v>
      </c>
      <c r="N15" s="6">
        <v>1</v>
      </c>
      <c r="O15" s="6">
        <v>1</v>
      </c>
      <c r="P15" s="6">
        <v>2</v>
      </c>
      <c r="Q15" s="6">
        <v>1</v>
      </c>
      <c r="R15" s="6">
        <v>1</v>
      </c>
      <c r="S15" s="6">
        <v>3</v>
      </c>
      <c r="T15" s="6">
        <v>5</v>
      </c>
      <c r="U15" s="6">
        <v>1</v>
      </c>
      <c r="V15" s="6">
        <v>1</v>
      </c>
      <c r="W15" s="6">
        <v>1</v>
      </c>
      <c r="X15" s="6">
        <v>2</v>
      </c>
      <c r="Y15" s="6">
        <v>1</v>
      </c>
      <c r="Z15" s="6">
        <v>1</v>
      </c>
      <c r="AA15" s="6">
        <v>1</v>
      </c>
      <c r="AB15" s="6">
        <v>1</v>
      </c>
      <c r="AC15" s="6">
        <v>1</v>
      </c>
      <c r="AD15" s="6">
        <v>5</v>
      </c>
      <c r="AE15" s="6">
        <v>1</v>
      </c>
      <c r="AF15" s="6">
        <v>12</v>
      </c>
      <c r="AG15" s="6">
        <v>28</v>
      </c>
      <c r="AH15" s="6">
        <v>1</v>
      </c>
      <c r="AI15" s="6">
        <v>1</v>
      </c>
      <c r="AJ15" s="6">
        <v>11</v>
      </c>
      <c r="AK15" s="6">
        <v>8</v>
      </c>
      <c r="AN15" s="25">
        <f>AVERAGE(M15:AK15)</f>
        <v>3.68</v>
      </c>
      <c r="AO15" s="20">
        <v>3861.82</v>
      </c>
      <c r="AP15" s="26">
        <f t="shared" si="5"/>
        <v>14211.497600000001</v>
      </c>
      <c r="AQ15" s="27">
        <f t="shared" si="6"/>
        <v>2700.1845440000002</v>
      </c>
      <c r="AR15" s="27">
        <f t="shared" si="7"/>
        <v>16911.682144000002</v>
      </c>
      <c r="AS15" s="28">
        <v>13</v>
      </c>
      <c r="AT15" s="27">
        <f t="shared" si="8"/>
        <v>219851.86787200003</v>
      </c>
    </row>
    <row r="16" spans="1:49" s="24" customFormat="1" x14ac:dyDescent="0.2">
      <c r="A16" s="46"/>
      <c r="B16" s="40" t="s">
        <v>77</v>
      </c>
      <c r="C16" s="39" t="s">
        <v>63</v>
      </c>
      <c r="D16" s="40" t="s">
        <v>36</v>
      </c>
      <c r="E16" s="40" t="s">
        <v>36</v>
      </c>
      <c r="F16" s="40" t="s">
        <v>36</v>
      </c>
      <c r="G16" s="40" t="s">
        <v>36</v>
      </c>
      <c r="H16" s="40" t="s">
        <v>36</v>
      </c>
      <c r="I16" s="40" t="s">
        <v>36</v>
      </c>
      <c r="J16" s="40" t="s">
        <v>36</v>
      </c>
      <c r="K16" s="40" t="s">
        <v>60</v>
      </c>
      <c r="L16" s="40" t="s">
        <v>41</v>
      </c>
      <c r="M16" s="14" t="s">
        <v>64</v>
      </c>
      <c r="N16" s="6">
        <v>284</v>
      </c>
      <c r="O16" s="6">
        <v>164</v>
      </c>
      <c r="P16" s="14" t="s">
        <v>64</v>
      </c>
      <c r="Q16" s="6">
        <v>166</v>
      </c>
      <c r="R16" s="6">
        <v>248</v>
      </c>
      <c r="S16" s="14" t="s">
        <v>64</v>
      </c>
      <c r="T16" s="14" t="s">
        <v>64</v>
      </c>
      <c r="U16" s="6">
        <v>217</v>
      </c>
      <c r="V16" s="6">
        <v>294</v>
      </c>
      <c r="W16" s="6">
        <v>372</v>
      </c>
      <c r="X16" s="6">
        <v>306</v>
      </c>
      <c r="Y16" s="6">
        <v>208</v>
      </c>
      <c r="Z16" s="6">
        <v>246</v>
      </c>
      <c r="AA16" s="14" t="s">
        <v>64</v>
      </c>
      <c r="AB16" s="14" t="s">
        <v>64</v>
      </c>
      <c r="AC16" s="14" t="s">
        <v>64</v>
      </c>
      <c r="AD16" s="14" t="s">
        <v>64</v>
      </c>
      <c r="AE16" s="14" t="s">
        <v>64</v>
      </c>
      <c r="AF16" s="6">
        <v>205</v>
      </c>
      <c r="AG16" s="6">
        <v>186</v>
      </c>
      <c r="AH16" s="29" t="s">
        <v>64</v>
      </c>
      <c r="AI16" s="6">
        <v>244</v>
      </c>
      <c r="AJ16" s="14" t="s">
        <v>64</v>
      </c>
      <c r="AK16" s="14" t="s">
        <v>64</v>
      </c>
      <c r="AN16" s="25">
        <f>AVERAGE(M16:AK16)</f>
        <v>241.53846153846155</v>
      </c>
      <c r="AO16" s="20">
        <v>3861.82</v>
      </c>
      <c r="AP16" s="26">
        <f t="shared" si="5"/>
        <v>932778.0615384616</v>
      </c>
      <c r="AQ16" s="27">
        <f t="shared" si="6"/>
        <v>177227.83169230769</v>
      </c>
      <c r="AR16" s="27">
        <f t="shared" si="7"/>
        <v>1110005.8932307693</v>
      </c>
      <c r="AS16" s="28">
        <v>13</v>
      </c>
      <c r="AT16" s="27">
        <f t="shared" si="8"/>
        <v>14430076.612000002</v>
      </c>
    </row>
    <row r="17" spans="1:48" s="24" customFormat="1" ht="21" customHeight="1" x14ac:dyDescent="0.2">
      <c r="A17" s="15"/>
      <c r="B17" s="30"/>
      <c r="C17" s="16"/>
      <c r="D17" s="30"/>
      <c r="E17" s="30"/>
      <c r="F17" s="30"/>
      <c r="G17" s="30"/>
      <c r="H17" s="30"/>
      <c r="I17" s="30"/>
      <c r="J17" s="30"/>
      <c r="K17" s="30"/>
      <c r="L17" s="30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N17" s="55" t="s">
        <v>78</v>
      </c>
      <c r="AO17" s="56"/>
      <c r="AP17" s="56"/>
      <c r="AQ17" s="56"/>
      <c r="AR17" s="56"/>
      <c r="AS17" s="57"/>
      <c r="AT17" s="31">
        <f>SUM(AT12:AT16)</f>
        <v>74124638.127680004</v>
      </c>
    </row>
    <row r="18" spans="1:48" s="24" customFormat="1" ht="15.75" customHeight="1" x14ac:dyDescent="0.2">
      <c r="A18" s="15"/>
      <c r="B18" s="30"/>
      <c r="C18" s="16"/>
      <c r="D18" s="30"/>
      <c r="E18" s="30"/>
      <c r="F18" s="30"/>
      <c r="G18" s="30"/>
      <c r="H18" s="30"/>
      <c r="I18" s="30"/>
      <c r="J18" s="30"/>
      <c r="K18" s="30"/>
      <c r="L18" s="30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</row>
    <row r="19" spans="1:48" s="33" customFormat="1" ht="48" customHeight="1" x14ac:dyDescent="0.2">
      <c r="A19" s="46" t="s">
        <v>92</v>
      </c>
      <c r="B19" s="1" t="s">
        <v>0</v>
      </c>
      <c r="C19" s="1" t="s">
        <v>79</v>
      </c>
      <c r="D19" s="1" t="s">
        <v>80</v>
      </c>
      <c r="E19" s="1" t="s">
        <v>7</v>
      </c>
      <c r="F19" s="1" t="s">
        <v>8</v>
      </c>
      <c r="G19" s="32" t="s">
        <v>9</v>
      </c>
      <c r="H19" s="32" t="s">
        <v>10</v>
      </c>
      <c r="I19" s="32" t="s">
        <v>11</v>
      </c>
      <c r="J19" s="32" t="s">
        <v>12</v>
      </c>
      <c r="K19" s="32" t="s">
        <v>13</v>
      </c>
      <c r="L19" s="32" t="s">
        <v>81</v>
      </c>
      <c r="M19" s="32" t="s">
        <v>14</v>
      </c>
      <c r="N19" s="32" t="s">
        <v>15</v>
      </c>
      <c r="O19" s="32" t="s">
        <v>16</v>
      </c>
      <c r="P19" s="32" t="s">
        <v>17</v>
      </c>
      <c r="Q19" s="32" t="s">
        <v>82</v>
      </c>
      <c r="R19" s="32" t="s">
        <v>18</v>
      </c>
      <c r="S19" s="32" t="s">
        <v>19</v>
      </c>
      <c r="T19" s="32" t="s">
        <v>83</v>
      </c>
      <c r="U19" s="32" t="s">
        <v>20</v>
      </c>
      <c r="V19" s="32" t="s">
        <v>21</v>
      </c>
      <c r="W19" s="32" t="s">
        <v>22</v>
      </c>
      <c r="X19" s="32" t="s">
        <v>84</v>
      </c>
      <c r="Y19" s="32" t="s">
        <v>85</v>
      </c>
      <c r="Z19" s="32" t="s">
        <v>23</v>
      </c>
      <c r="AA19" s="32" t="s">
        <v>86</v>
      </c>
      <c r="AB19" s="32" t="s">
        <v>24</v>
      </c>
      <c r="AC19" s="32" t="s">
        <v>25</v>
      </c>
      <c r="AD19" s="32" t="s">
        <v>26</v>
      </c>
      <c r="AE19" s="32" t="s">
        <v>27</v>
      </c>
      <c r="AF19" s="32" t="s">
        <v>28</v>
      </c>
      <c r="AG19" s="32" t="s">
        <v>29</v>
      </c>
      <c r="AH19" s="32" t="s">
        <v>87</v>
      </c>
      <c r="AI19" s="32" t="s">
        <v>30</v>
      </c>
      <c r="AJ19" s="32" t="s">
        <v>31</v>
      </c>
      <c r="AK19" s="32" t="s">
        <v>32</v>
      </c>
      <c r="AL19" s="32" t="s">
        <v>33</v>
      </c>
      <c r="AM19" s="32" t="s">
        <v>88</v>
      </c>
      <c r="AN19" s="4" t="s">
        <v>43</v>
      </c>
      <c r="AO19" s="5" t="s">
        <v>44</v>
      </c>
      <c r="AP19" s="5" t="s">
        <v>45</v>
      </c>
      <c r="AQ19" s="4" t="s">
        <v>46</v>
      </c>
      <c r="AR19" s="5" t="s">
        <v>47</v>
      </c>
      <c r="AS19" s="4" t="s">
        <v>48</v>
      </c>
      <c r="AT19" s="5" t="s">
        <v>49</v>
      </c>
    </row>
    <row r="20" spans="1:48" x14ac:dyDescent="0.2">
      <c r="A20" s="46"/>
      <c r="B20" s="39" t="s">
        <v>89</v>
      </c>
      <c r="C20" s="39" t="s">
        <v>90</v>
      </c>
      <c r="D20" s="39" t="s">
        <v>91</v>
      </c>
      <c r="E20" s="39" t="s">
        <v>60</v>
      </c>
      <c r="F20" s="39" t="s">
        <v>41</v>
      </c>
      <c r="G20" s="6">
        <v>580</v>
      </c>
      <c r="H20" s="6">
        <v>951</v>
      </c>
      <c r="I20" s="6">
        <v>874</v>
      </c>
      <c r="J20" s="6">
        <v>404</v>
      </c>
      <c r="K20" s="6">
        <v>273</v>
      </c>
      <c r="L20" s="6">
        <v>382</v>
      </c>
      <c r="M20" s="6">
        <v>514</v>
      </c>
      <c r="N20" s="6">
        <v>518</v>
      </c>
      <c r="O20" s="6">
        <v>1052</v>
      </c>
      <c r="P20" s="6">
        <v>1162</v>
      </c>
      <c r="Q20" s="6">
        <v>395</v>
      </c>
      <c r="R20" s="6">
        <v>576</v>
      </c>
      <c r="S20" s="6">
        <v>470</v>
      </c>
      <c r="T20" s="6">
        <v>1026</v>
      </c>
      <c r="U20" s="6">
        <v>1202</v>
      </c>
      <c r="V20" s="6">
        <v>656</v>
      </c>
      <c r="W20" s="6">
        <v>738</v>
      </c>
      <c r="X20" s="6">
        <v>1137</v>
      </c>
      <c r="Y20" s="6">
        <v>932</v>
      </c>
      <c r="Z20" s="6">
        <v>989</v>
      </c>
      <c r="AA20" s="6">
        <v>1128</v>
      </c>
      <c r="AB20" s="6">
        <v>1038</v>
      </c>
      <c r="AC20" s="6">
        <v>710</v>
      </c>
      <c r="AD20" s="6">
        <v>1822</v>
      </c>
      <c r="AE20" s="6">
        <v>1049</v>
      </c>
      <c r="AF20" s="6">
        <v>262</v>
      </c>
      <c r="AG20" s="6">
        <v>515</v>
      </c>
      <c r="AH20" s="6">
        <v>1085</v>
      </c>
      <c r="AI20" s="6">
        <v>962</v>
      </c>
      <c r="AJ20" s="6">
        <v>295</v>
      </c>
      <c r="AK20" s="6">
        <v>747</v>
      </c>
      <c r="AL20" s="6">
        <v>1038</v>
      </c>
      <c r="AM20" s="6">
        <v>1158</v>
      </c>
      <c r="AN20" s="34">
        <f>AVERAGE(G20:AM20)</f>
        <v>807.27272727272725</v>
      </c>
      <c r="AO20" s="20">
        <v>3861.82</v>
      </c>
      <c r="AP20" s="26">
        <f t="shared" ref="AP20" si="9">AO20*AN20</f>
        <v>3117541.9636363639</v>
      </c>
      <c r="AQ20" s="27">
        <f t="shared" ref="AQ20" si="10">AP20*0.19</f>
        <v>592332.97309090919</v>
      </c>
      <c r="AR20" s="27">
        <f t="shared" ref="AR20" si="11">AP20+AQ20</f>
        <v>3709874.9367272733</v>
      </c>
      <c r="AS20" s="35">
        <v>12</v>
      </c>
      <c r="AT20" s="21">
        <f>AR20*AS20</f>
        <v>44518499.240727276</v>
      </c>
      <c r="AV20" s="19" t="s">
        <v>95</v>
      </c>
    </row>
    <row r="21" spans="1:48" x14ac:dyDescent="0.2">
      <c r="A21" s="15"/>
      <c r="B21" s="16"/>
      <c r="C21" s="16"/>
      <c r="D21" s="16"/>
      <c r="E21" s="16"/>
      <c r="F21" s="16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48"/>
      <c r="AO21" s="48"/>
      <c r="AP21" s="48"/>
      <c r="AQ21" s="48"/>
      <c r="AR21" s="48"/>
      <c r="AS21" s="48"/>
      <c r="AT21" s="48"/>
      <c r="AV21" s="36">
        <v>693843000</v>
      </c>
    </row>
    <row r="22" spans="1:48" x14ac:dyDescent="0.2">
      <c r="AN22" s="49" t="s">
        <v>58</v>
      </c>
      <c r="AO22" s="50"/>
      <c r="AP22" s="50"/>
      <c r="AQ22" s="50"/>
      <c r="AR22" s="50"/>
      <c r="AS22" s="51"/>
      <c r="AT22" s="21">
        <f>AT8+AT17+AT20</f>
        <v>672650420.48106611</v>
      </c>
    </row>
    <row r="23" spans="1:48" x14ac:dyDescent="0.2">
      <c r="AN23" s="47" t="s">
        <v>59</v>
      </c>
      <c r="AO23" s="47"/>
      <c r="AP23" s="47"/>
      <c r="AQ23" s="47"/>
      <c r="AR23" s="47"/>
      <c r="AS23" s="47"/>
      <c r="AT23" s="21">
        <f>AW6</f>
        <v>20349088.350687712</v>
      </c>
      <c r="AV23" s="37">
        <f>AV21-AT24</f>
        <v>843491.16824615002</v>
      </c>
    </row>
    <row r="24" spans="1:48" x14ac:dyDescent="0.2">
      <c r="AN24" s="47" t="s">
        <v>94</v>
      </c>
      <c r="AO24" s="47"/>
      <c r="AP24" s="47"/>
      <c r="AQ24" s="47"/>
      <c r="AR24" s="47"/>
      <c r="AS24" s="47"/>
      <c r="AT24" s="21">
        <f>AT22+AT23</f>
        <v>692999508.83175385</v>
      </c>
    </row>
    <row r="26" spans="1:48" x14ac:dyDescent="0.2">
      <c r="AP26" s="38"/>
      <c r="AT26" s="41">
        <v>693010000</v>
      </c>
      <c r="AV26" s="41"/>
    </row>
    <row r="27" spans="1:48" x14ac:dyDescent="0.2">
      <c r="AT27" s="38"/>
    </row>
    <row r="28" spans="1:48" x14ac:dyDescent="0.2">
      <c r="AT28" s="38"/>
    </row>
  </sheetData>
  <mergeCells count="10">
    <mergeCell ref="AJ1:AK2"/>
    <mergeCell ref="A1:A7"/>
    <mergeCell ref="AN24:AS24"/>
    <mergeCell ref="A11:A16"/>
    <mergeCell ref="A19:A20"/>
    <mergeCell ref="AN21:AT21"/>
    <mergeCell ref="AN22:AS22"/>
    <mergeCell ref="AN8:AS8"/>
    <mergeCell ref="AN17:AS17"/>
    <mergeCell ref="AN23:AS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Viviana Muñoz</dc:creator>
  <cp:lastModifiedBy>Sandra Viviana Muñoz</cp:lastModifiedBy>
  <dcterms:created xsi:type="dcterms:W3CDTF">2024-05-22T22:21:30Z</dcterms:created>
  <dcterms:modified xsi:type="dcterms:W3CDTF">2024-05-30T14:14:13Z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d363c2-bc6a-4ed6-a6e0-b9259d7e39c7_Enabled">
    <vt:lpwstr>true</vt:lpwstr>
  </property>
  <property fmtid="{D5CDD505-2E9C-101B-9397-08002B2CF9AE}" pid="3" name="MSIP_Label_61d363c2-bc6a-4ed6-a6e0-b9259d7e39c7_SetDate">
    <vt:lpwstr>2024-05-29T15:32:54Z</vt:lpwstr>
  </property>
  <property fmtid="{D5CDD505-2E9C-101B-9397-08002B2CF9AE}" pid="4" name="MSIP_Label_61d363c2-bc6a-4ed6-a6e0-b9259d7e39c7_Method">
    <vt:lpwstr>Privileged</vt:lpwstr>
  </property>
  <property fmtid="{D5CDD505-2E9C-101B-9397-08002B2CF9AE}" pid="5" name="MSIP_Label_61d363c2-bc6a-4ed6-a6e0-b9259d7e39c7_Name">
    <vt:lpwstr>InfoPublica</vt:lpwstr>
  </property>
  <property fmtid="{D5CDD505-2E9C-101B-9397-08002B2CF9AE}" pid="6" name="MSIP_Label_61d363c2-bc6a-4ed6-a6e0-b9259d7e39c7_SiteId">
    <vt:lpwstr>f351a7cb-f94a-4df0-9627-ae030ccef7c4</vt:lpwstr>
  </property>
  <property fmtid="{D5CDD505-2E9C-101B-9397-08002B2CF9AE}" pid="7" name="MSIP_Label_61d363c2-bc6a-4ed6-a6e0-b9259d7e39c7_ActionId">
    <vt:lpwstr>1553e0ee-aec1-41ed-892a-b33c26c55e3f</vt:lpwstr>
  </property>
  <property fmtid="{D5CDD505-2E9C-101B-9397-08002B2CF9AE}" pid="8" name="MSIP_Label_61d363c2-bc6a-4ed6-a6e0-b9259d7e39c7_ContentBits">
    <vt:lpwstr>0</vt:lpwstr>
  </property>
</Properties>
</file>